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Tarifario_Mercado" state="visible" r:id="rId5"/>
    <sheet sheetId="3" name="03_Cartera_Echeqs" state="visible" r:id="rId6"/>
  </sheets>
  <calcPr calcId="171027"/>
</workbook>
</file>

<file path=xl/sharedStrings.xml><?xml version="1.0" encoding="utf-8"?>
<sst xmlns="http://schemas.openxmlformats.org/spreadsheetml/2006/main" count="75" uniqueCount="75">
  <si>
    <t>EF FINANZAS · MODELO CUANTITATIVO CORPORATIVO</t>
  </si>
  <si>
    <t>SIMULADOR DE DESCUENTO DE ECHEQS &amp; COSTO FINANCIERO TOTAL (CFT)</t>
  </si>
  <si>
    <t>Cálculo de TNA, TEA, aranceles MAV/BYMA, comisión SGR y neto liquidado</t>
  </si>
  <si>
    <t>Categoría Analítica:</t>
  </si>
  <si>
    <t>Crédito &amp; Financiamiento Pyme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</si>
  <si>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</si>
  <si>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</si>
  <si>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</si>
  <si>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</si>
  <si>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</si>
  <si>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</si>
  <si>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</si>
  <si>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</si>
  <si>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</si>
  <si>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</si>
  <si>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</si>
  <si>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</si>
  <si>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</si>
  <si>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</si>
  <si>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</si>
  <si>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</si>
  <si>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</si>
  <si>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</si>
  <si>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</si>
  <si>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</si>
  <si>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</si>
  <si>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</si>
  <si>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</si>
  <si>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Parametrice en "02_Tarifario_Mercado" las tasas de descuento, comisiones SGR y aranceles de BYMA/Caja de Valores.</t>
  </si>
  <si>
    <t>Paso 2:</t>
  </si>
  <si>
    <t>En "03_Cartera_Echeqs", cargue la cartera de cheques a negociar con su importe nominal y fecha de vencimiento.</t>
  </si>
  <si>
    <t>Paso 3:</t>
  </si>
  <si>
    <t>Analice el neto acreditado en su cuenta corriente bancaria tras descontar intereses, comisiones e IVA.</t>
  </si>
  <si>
    <t>Paso 4:</t>
  </si>
  <si>
    <t>Consulte la Tasa Efectiva Mensual (TEM) y el Costo Financiero Total (CFT TEA) real de la operación.</t>
  </si>
  <si>
    <t>CONDICIONES COMERCIALES Y ARANCELES DE MERCADO</t>
  </si>
  <si>
    <t>Concepto / Comisión</t>
  </si>
  <si>
    <t>Alícuota Pactada</t>
  </si>
  <si>
    <t>Descripción &amp; Mecanismo</t>
  </si>
  <si>
    <t>TNA Negociación Avalada SGR (%)</t>
  </si>
  <si>
    <t>TNA de corte en el segmento garantizado MAV.</t>
  </si>
  <si>
    <t>TNA Negociación No Garantizada (%)</t>
  </si>
  <si>
    <t>TNA para cheques de cadena de valor directa sin SGR.</t>
  </si>
  <si>
    <t>Comisión de Aval SGR (TNA %)</t>
  </si>
  <si>
    <t>Costo anual de aval de la SGR prorrateado por días al vto.</t>
  </si>
  <si>
    <t>Arancel de Negociación MAV / BYMA</t>
  </si>
  <si>
    <t>0.05% directo sobre el valor nominal del cheque.</t>
  </si>
  <si>
    <t>Custodia Caja de Valores</t>
  </si>
  <si>
    <t>0.03% directo de arancel de custodia y liquidación.</t>
  </si>
  <si>
    <t>Sellos Provinciales (%)</t>
  </si>
  <si>
    <t>1.20% anual según jurisdicción tributaria.</t>
  </si>
  <si>
    <t>Alícuota IVA sobre Comisiones (%)</t>
  </si>
  <si>
    <t>IVA 21% aplicable sobre comisiones y aranceles.</t>
  </si>
  <si>
    <t>LIQUIDACIÓN INDIVIDUAL DE ECHEQS (SEGMENTO AVALADO SGR)</t>
  </si>
  <si>
    <t>N° Echeq</t>
  </si>
  <si>
    <t>Librador / CUIT</t>
  </si>
  <si>
    <t>Plazo (Días)</t>
  </si>
  <si>
    <t>Valor Nominal</t>
  </si>
  <si>
    <t>Descuento TNA</t>
  </si>
  <si>
    <t>Comisión SGR</t>
  </si>
  <si>
    <t>Neto Liquidado</t>
  </si>
  <si>
    <t>TEM (%)</t>
  </si>
  <si>
    <t>CFT TEA (%)</t>
  </si>
  <si>
    <t>ECH-88192</t>
  </si>
  <si>
    <t>Arcor S.A.I.C.</t>
  </si>
  <si>
    <t>ECH-88204</t>
  </si>
  <si>
    <t>Techint Ingeniería S.A.</t>
  </si>
  <si>
    <t>ECH-88219</t>
  </si>
  <si>
    <t>Coto C.I.C.S.A.</t>
  </si>
  <si>
    <t>ECH-88235</t>
  </si>
  <si>
    <t>Quilmes Cervecería</t>
  </si>
  <si>
    <t>ECH-88250</t>
  </si>
  <si>
    <t>Molinos Río de la Plata</t>
  </si>
  <si>
    <t>TOTAL CARTERA</t>
  </si>
  <si>
    <t>5 Cheques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</si>
</sst>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 &quot;#,##0"/>
  </numFmts>
  <fonts count="14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F172A"/>
      <sz val="10"/>
      <name val="Segoe UI"/>
    </font>
    <font>
      <b/>
      <color rgb="FF0369A1"/>
      <sz val="10"/>
      <name val="Segoe UI"/>
    </font>
  </fonts>
  <fills count="9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indent="1"/>
    </xf>
    <xf numFmtId="10" fontId="13" fillId="6" borderId="4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indent="1"/>
    </xf>
    <xf numFmtId="0" fontId="6" fillId="7" borderId="3" xfId="0" applyFont="1" applyFill="1" applyBorder="1" applyAlignment="1">
      <alignment horizontal="right" vertical="center" wrapText="1"/>
    </xf>
    <xf numFmtId="0" fontId="13" fillId="6" borderId="4" xfId="0" applyFont="1" applyFill="1" applyBorder="1" applyAlignment="1">
      <alignment horizontal="left" vertical="center"/>
    </xf>
    <xf numFmtId="3" fontId="13" fillId="6" borderId="4" xfId="0" applyNumberFormat="1" applyFont="1" applyFill="1" applyBorder="1" applyAlignment="1">
      <alignment horizontal="right" vertical="center"/>
    </xf>
    <xf numFmtId="164" fontId="13" fillId="6" borderId="4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0" fontId="5" fillId="4" borderId="1" xfId="0" applyNumberFormat="1" applyFont="1" applyFill="1" applyBorder="1" applyAlignment="1">
      <alignment horizontal="right" vertical="center"/>
    </xf>
    <xf numFmtId="0" fontId="12" fillId="8" borderId="5" xfId="0" applyFont="1" applyFill="1" applyBorder="1" applyAlignment="1">
      <alignment horizontal="right" vertical="center"/>
    </xf>
    <xf numFmtId="3" fontId="12" fillId="8" borderId="5" xfId="0" applyNumberFormat="1" applyFont="1" applyFill="1" applyBorder="1" applyAlignment="1">
      <alignment horizontal="right" vertical="center"/>
    </xf>
    <xf numFmtId="164" fontId="12" fillId="8" borderId="5" xfId="0" applyNumberFormat="1" applyFont="1" applyFill="1" applyBorder="1" applyAlignment="1">
      <alignment horizontal="right" vertical="center"/>
    </xf>
    <xf numFmtId="10" fontId="12" fillId="8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3" width="18" customWidth="1"/>
    <col min="4" max="4" width="45" customWidth="1"/>
  </cols>
  <sheetData>
    <row r="2" ht="28" customHeight="1" spans="2:4" x14ac:dyDescent="0.25">
      <c r="B2" s="11" t="s">
        <v>35</v>
      </c>
      <c r="C2" s="11"/>
      <c r="D2" s="11"/>
    </row>
    <row r="3" ht="24" customHeight="1" spans="2:4" x14ac:dyDescent="0.25">
      <c r="B3" s="12" t="s">
        <v>36</v>
      </c>
      <c r="C3" s="13" t="s">
        <v>37</v>
      </c>
      <c r="D3" s="12" t="s">
        <v>38</v>
      </c>
    </row>
    <row r="4" ht="22" customHeight="1" spans="2:4" x14ac:dyDescent="0.25">
      <c r="B4" s="14" t="s">
        <v>39</v>
      </c>
      <c r="C4" s="15">
        <v>0.38</v>
      </c>
      <c r="D4" s="16" t="s">
        <v>40</v>
      </c>
    </row>
    <row r="5" ht="22" customHeight="1" spans="2:4" x14ac:dyDescent="0.25">
      <c r="B5" s="14" t="s">
        <v>41</v>
      </c>
      <c r="C5" s="15">
        <v>0.52</v>
      </c>
      <c r="D5" s="16" t="s">
        <v>42</v>
      </c>
    </row>
    <row r="6" ht="22" customHeight="1" spans="2:4" x14ac:dyDescent="0.25">
      <c r="B6" s="14" t="s">
        <v>43</v>
      </c>
      <c r="C6" s="15">
        <v>0.03</v>
      </c>
      <c r="D6" s="16" t="s">
        <v>44</v>
      </c>
    </row>
    <row r="7" ht="22" customHeight="1" spans="2:4" x14ac:dyDescent="0.25">
      <c r="B7" s="14" t="s">
        <v>45</v>
      </c>
      <c r="C7" s="15">
        <v>0.0005</v>
      </c>
      <c r="D7" s="16" t="s">
        <v>46</v>
      </c>
    </row>
    <row r="8" ht="22" customHeight="1" spans="2:4" x14ac:dyDescent="0.25">
      <c r="B8" s="14" t="s">
        <v>47</v>
      </c>
      <c r="C8" s="15">
        <v>0.0003</v>
      </c>
      <c r="D8" s="16" t="s">
        <v>48</v>
      </c>
    </row>
    <row r="9" ht="22" customHeight="1" spans="2:4" x14ac:dyDescent="0.25">
      <c r="B9" s="14" t="s">
        <v>49</v>
      </c>
      <c r="C9" s="15">
        <v>0.012</v>
      </c>
      <c r="D9" s="16" t="s">
        <v>50</v>
      </c>
    </row>
    <row r="10" ht="22" customHeight="1" spans="2:4" x14ac:dyDescent="0.25">
      <c r="B10" s="14" t="s">
        <v>51</v>
      </c>
      <c r="C10" s="15">
        <v>0.21</v>
      </c>
      <c r="D10" s="16" t="s">
        <v>52</v>
      </c>
    </row>
  </sheetData>
  <mergeCells count="1">
    <mergeCell ref="B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workbookViewId="0"/>
  </sheetViews>
  <sheetFormatPr defaultRowHeight="15" outlineLevelRow="0" outlineLevelCol="0" x14ac:dyDescent="55"/>
  <cols>
    <col min="1" max="1" width="4" customWidth="1"/>
    <col min="2" max="2" width="14" customWidth="1"/>
    <col min="3" max="3" width="25" customWidth="1"/>
    <col min="4" max="4" width="12" customWidth="1"/>
    <col min="5" max="5" width="16" customWidth="1"/>
    <col min="6" max="7" width="14" customWidth="1"/>
    <col min="8" max="8" width="16" customWidth="1"/>
    <col min="9" max="9" width="12" customWidth="1"/>
    <col min="10" max="10" width="14" customWidth="1"/>
  </cols>
  <sheetData>
    <row r="2" ht="28" customHeight="1" spans="2:10" x14ac:dyDescent="0.25">
      <c r="B2" s="11" t="s">
        <v>53</v>
      </c>
      <c r="C2" s="11"/>
      <c r="D2" s="11"/>
      <c r="E2" s="11"/>
      <c r="F2" s="11"/>
      <c r="G2" s="11"/>
      <c r="H2" s="11"/>
      <c r="I2" s="11"/>
      <c r="J2" s="11"/>
    </row>
    <row r="3" ht="24" customHeight="1" spans="2:10" x14ac:dyDescent="0.25">
      <c r="B3" s="12" t="s">
        <v>54</v>
      </c>
      <c r="C3" s="12" t="s">
        <v>55</v>
      </c>
      <c r="D3" s="17" t="s">
        <v>56</v>
      </c>
      <c r="E3" s="17" t="s">
        <v>57</v>
      </c>
      <c r="F3" s="17" t="s">
        <v>58</v>
      </c>
      <c r="G3" s="17" t="s">
        <v>59</v>
      </c>
      <c r="H3" s="17" t="s">
        <v>60</v>
      </c>
      <c r="I3" s="17" t="s">
        <v>61</v>
      </c>
      <c r="J3" s="17" t="s">
        <v>62</v>
      </c>
    </row>
    <row r="4" ht="20" customHeight="1" spans="2:10" x14ac:dyDescent="0.25">
      <c r="B4" s="18" t="s">
        <v>63</v>
      </c>
      <c r="C4" s="18" t="s">
        <v>64</v>
      </c>
      <c r="D4" s="19">
        <v>45</v>
      </c>
      <c r="E4" s="20">
        <v>12500000</v>
      </c>
      <c r="F4" s="21">
        <f>=E4*('02_Tarifario_Mercado'!C4/365)*D4</f>
      </c>
      <c r="G4" s="21">
        <f>=E4*('02_Tarifario_Mercado'!C6/365)*D4*1.21</f>
      </c>
      <c r="H4" s="21">
        <f>=E4-F4-G4-(E4*'02_Tarifario_Mercado'!C7*1.21)</f>
      </c>
      <c r="I4" s="22">
        <f>=(E4/H4-1)*(30/D4)</f>
      </c>
      <c r="J4" s="22">
        <f>=(E4/H4)^(365/D4)-1</f>
      </c>
    </row>
    <row r="5" ht="20" customHeight="1" spans="2:10" x14ac:dyDescent="0.25">
      <c r="B5" s="18" t="s">
        <v>65</v>
      </c>
      <c r="C5" s="18" t="s">
        <v>66</v>
      </c>
      <c r="D5" s="19">
        <v>60</v>
      </c>
      <c r="E5" s="20">
        <v>18400000</v>
      </c>
      <c r="F5" s="21">
        <f>=E5*('02_Tarifario_Mercado'!C4/365)*D5</f>
      </c>
      <c r="G5" s="21">
        <f>=E5*('02_Tarifario_Mercado'!C6/365)*D5*1.21</f>
      </c>
      <c r="H5" s="21">
        <f>=E5-F5-G5-(E5*'02_Tarifario_Mercado'!C7*1.21)</f>
      </c>
      <c r="I5" s="22">
        <f>=(E5/H5-1)*(30/D5)</f>
      </c>
      <c r="J5" s="22">
        <f>=(E5/H5)^(365/D5)-1</f>
      </c>
    </row>
    <row r="6" ht="20" customHeight="1" spans="2:10" x14ac:dyDescent="0.25">
      <c r="B6" s="18" t="s">
        <v>67</v>
      </c>
      <c r="C6" s="18" t="s">
        <v>68</v>
      </c>
      <c r="D6" s="19">
        <v>30</v>
      </c>
      <c r="E6" s="20">
        <v>8900000</v>
      </c>
      <c r="F6" s="21">
        <f>=E6*('02_Tarifario_Mercado'!C4/365)*D6</f>
      </c>
      <c r="G6" s="21">
        <f>=E6*('02_Tarifario_Mercado'!C6/365)*D6*1.21</f>
      </c>
      <c r="H6" s="21">
        <f>=E6-F6-G6-(E6*'02_Tarifario_Mercado'!C7*1.21)</f>
      </c>
      <c r="I6" s="22">
        <f>=(E6/H6-1)*(30/D6)</f>
      </c>
      <c r="J6" s="22">
        <f>=(E6/H6)^(365/D6)-1</f>
      </c>
    </row>
    <row r="7" ht="20" customHeight="1" spans="2:10" x14ac:dyDescent="0.25">
      <c r="B7" s="18" t="s">
        <v>69</v>
      </c>
      <c r="C7" s="18" t="s">
        <v>70</v>
      </c>
      <c r="D7" s="19">
        <v>75</v>
      </c>
      <c r="E7" s="20">
        <v>15200000</v>
      </c>
      <c r="F7" s="21">
        <f>=E7*('02_Tarifario_Mercado'!C4/365)*D7</f>
      </c>
      <c r="G7" s="21">
        <f>=E7*('02_Tarifario_Mercado'!C6/365)*D7*1.21</f>
      </c>
      <c r="H7" s="21">
        <f>=E7-F7-G7-(E7*'02_Tarifario_Mercado'!C7*1.21)</f>
      </c>
      <c r="I7" s="22">
        <f>=(E7/H7-1)*(30/D7)</f>
      </c>
      <c r="J7" s="22">
        <f>=(E7/H7)^(365/D7)-1</f>
      </c>
    </row>
    <row r="8" ht="20" customHeight="1" spans="2:10" x14ac:dyDescent="0.25">
      <c r="B8" s="18" t="s">
        <v>71</v>
      </c>
      <c r="C8" s="18" t="s">
        <v>72</v>
      </c>
      <c r="D8" s="19">
        <v>90</v>
      </c>
      <c r="E8" s="20">
        <v>22000000</v>
      </c>
      <c r="F8" s="21">
        <f>=E8*('02_Tarifario_Mercado'!C4/365)*D8</f>
      </c>
      <c r="G8" s="21">
        <f>=E8*('02_Tarifario_Mercado'!C6/365)*D8*1.21</f>
      </c>
      <c r="H8" s="21">
        <f>=E8-F8-G8-(E8*'02_Tarifario_Mercado'!C7*1.21)</f>
      </c>
      <c r="I8" s="22">
        <f>=(E8/H8-1)*(30/D8)</f>
      </c>
      <c r="J8" s="22">
        <f>=(E8/H8)^(365/D8)-1</f>
      </c>
    </row>
    <row r="9" ht="24" customHeight="1" spans="2:10" x14ac:dyDescent="0.25">
      <c r="B9" s="23" t="s">
        <v>73</v>
      </c>
      <c r="C9" s="23" t="s">
        <v>74</v>
      </c>
      <c r="D9" s="24">
        <f>=AVERAGE(D4:D8)</f>
      </c>
      <c r="E9" s="25">
        <f>=SUM(E4:E8)</f>
      </c>
      <c r="F9" s="25">
        <f>=SUM(F4:F8)</f>
      </c>
      <c r="G9" s="25">
        <f>=SUM(G4:G8)</f>
      </c>
      <c r="H9" s="25">
        <f>=SUM(H4:H8)</f>
      </c>
      <c r="I9" s="26">
        <f>=AVERAGE(I4:I8)</f>
      </c>
      <c r="J9" s="26">
        <f>=AVERAGE(J4:J8)</f>
      </c>
    </row>
  </sheetData>
  <mergeCells count="1">
    <mergeCell ref="B2:J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01_Portada &amp; Guía</vt:lpstr>
      <vt:lpstr>02_Tarifario_Mercado</vt:lpstr>
      <vt:lpstr>03_Cartera_Echeqs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