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Parametros" state="visible" r:id="rId5"/>
    <sheet sheetId="3" name="03_CashFlow13W" state="visible" r:id="rId6"/>
    <sheet sheetId="4" name="04_Dashboard_KPIs" state="visible" r:id="rId7"/>
  </sheets>
  <calcPr calcId="171027"/>
</workbook>
</file>

<file path=xl/sharedStrings.xml><?xml version="1.0" encoding="utf-8"?>
<sst xmlns="http://schemas.openxmlformats.org/spreadsheetml/2006/main" count="123" uniqueCount="123">
  <si>
    <t>EF FINANZAS · MODELO CUANTITATIVO CORPORATIVO</t>
  </si>
  <si>
    <t>CONTROL DE FLUJO DE CAJA ROLLING A 13 SEMANAS</t>
  </si>
  <si>
    <t>Proyección directa de cobranzas, nóminas, impuestos ARCA y anticipación de descalces</t>
  </si>
  <si>
    <t>Categoría Analítica:</t>
  </si>
  <si>
    <t>Tesorería &amp; Cash Management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</si>
  <si>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</si>
  <si>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</si>
  <si>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</si>
  <si>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</si>
  <si>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</si>
  <si>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</si>
  <si>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</si>
  <si>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</si>
  <si>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</si>
  <si>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</si>
  <si>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</si>
  <si>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</si>
  <si>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</si>
  <si>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</si>
  <si>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</si>
  <si>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</si>
  <si>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</si>
  <si>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</si>
  <si>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</si>
  <si>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</si>
  <si>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</si>
  <si>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</si>
  <si>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</si>
  <si>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Abra la pestaña "02_Parametros" y cargue el saldo de caja inicial, el saldo mínimo de seguridad y la tasa de descubierto bancario.</t>
  </si>
  <si>
    <t>Paso 2:</t>
  </si>
  <si>
    <t>En la pestaña "03_CashFlow13W", complete las cobranzas proyectadas y las órdenes de compra/pagos a proveedores en las celdas celestes.</t>
  </si>
  <si>
    <t>Paso 3:</t>
  </si>
  <si>
    <t>Verifique los vencimientos del F.931 de Cargas Sociales y los anticipos de IVA/Ganancias de ARCA asignados en sus respectivas semanas.</t>
  </si>
  <si>
    <t>Paso 4:</t>
  </si>
  <si>
    <t>Revise la fila "Alerta de Cobertura" y la pestaña "04_Dashboard_KPIs" para detectar semanas con necesidad de financiamiento de corto plazo.</t>
  </si>
  <si>
    <t>PARÁMETROS GENERALES DE TESORERÍA</t>
  </si>
  <si>
    <t>Variable / Parámetro</t>
  </si>
  <si>
    <t>Valor Asignado</t>
  </si>
  <si>
    <t>Descripción &amp; Aplicación</t>
  </si>
  <si>
    <t>Saldo Inicial de Caja y Bancos ($ ARS)</t>
  </si>
  <si>
    <t>Efectivo consolidado en cuentas bancarias al inicio de W1.</t>
  </si>
  <si>
    <t>Saldo Mínimo de Seguridad ($ ARS)</t>
  </si>
  <si>
    <t>Cojín de liquidez intocable para imprevistos operativos.</t>
  </si>
  <si>
    <t>Línea de Descubierto Bancario Acordada</t>
  </si>
  <si>
    <t>Límite de crédito en cuenta corriente autorizado por el banco.</t>
  </si>
  <si>
    <t>TNA Descubierto Bancario (%)</t>
  </si>
  <si>
    <t>Tasa Nominal Anual para financiamiento en acuerdo de cuenta corriente.</t>
  </si>
  <si>
    <t>TNA Colocación Transitoria / Caución (%)</t>
  </si>
  <si>
    <t>Rendimiento anual estimado para rescates o colocaciones T+0.</t>
  </si>
  <si>
    <t>Alícuota Débitos/Créditos Ley 25.413</t>
  </si>
  <si>
    <t>Impuesto a los Débitos y Créditos Bancarios (0.6% por movimiento).</t>
  </si>
  <si>
    <t>MATRIZ DE FLUJO DE CAJA SEMANAL (13 WEEKS ROLLING FORECAST)</t>
  </si>
  <si>
    <t>Concepto / Rubro Financiero</t>
  </si>
  <si>
    <t>Total Trim.</t>
  </si>
  <si>
    <t>W1 (Sem 1)</t>
  </si>
  <si>
    <t>W2 (Sem 2)</t>
  </si>
  <si>
    <t>W3 (Sem 3)</t>
  </si>
  <si>
    <t>W4 (Sem 4)</t>
  </si>
  <si>
    <t>W5 (Sem 5)</t>
  </si>
  <si>
    <t>W6 (Sem 6)</t>
  </si>
  <si>
    <t>W7 (Sem 7)</t>
  </si>
  <si>
    <t>W8 (Sem 8)</t>
  </si>
  <si>
    <t>W9 (Sem 9)</t>
  </si>
  <si>
    <t>W10 (Sem 10)</t>
  </si>
  <si>
    <t>W11 (Sem 11)</t>
  </si>
  <si>
    <t>W12 (Sem 12)</t>
  </si>
  <si>
    <t>W13 (Sem 13)</t>
  </si>
  <si>
    <t>Fecha Inicio de Semana</t>
  </si>
  <si>
    <t>Horizonte</t>
  </si>
  <si>
    <t>05/10</t>
  </si>
  <si>
    <t>12/10</t>
  </si>
  <si>
    <t>19/10</t>
  </si>
  <si>
    <t>26/10</t>
  </si>
  <si>
    <t>02/11</t>
  </si>
  <si>
    <t>09/11</t>
  </si>
  <si>
    <t>16/11</t>
  </si>
  <si>
    <t>23/11</t>
  </si>
  <si>
    <t>30/11</t>
  </si>
  <si>
    <t>07/12</t>
  </si>
  <si>
    <t>14/12</t>
  </si>
  <si>
    <t>21/12</t>
  </si>
  <si>
    <t>28/12</t>
  </si>
  <si>
    <t>1. SALDO INICIAL DE FONDOS</t>
  </si>
  <si>
    <t>A. INGRESOS OPERATIVOS DE CAJA</t>
  </si>
  <si>
    <t>Cobranzas Contado / Transferencias Inmediatas</t>
  </si>
  <si>
    <t>Cobranzas Cuentas por Cobrar (30d)</t>
  </si>
  <si>
    <t>Cobranzas Tarjetas / Pasarelas de Pago (neto)</t>
  </si>
  <si>
    <t>Otros Ingresos Extraordinarios / Venta de Activos</t>
  </si>
  <si>
    <t>TOTAL INGRESOS OPERATIVOS (A)</t>
  </si>
  <si>
    <t>B. EGRESOS OPERATIVOS &amp; PROVEEDORES</t>
  </si>
  <si>
    <t>Proveedores de Insumos &amp; Materia Prima</t>
  </si>
  <si>
    <t>Servicios Públicos, Energía &amp; Logística</t>
  </si>
  <si>
    <t>Alquileres de Inmuebles &amp; Oficinas</t>
  </si>
  <si>
    <t>Nóminas Salariales &amp; Sueldos Netos</t>
  </si>
  <si>
    <t>Cargas Sociales F.931 (ARCA)</t>
  </si>
  <si>
    <t>Impuestos Nacionales (IVA / Ganancias ARCA)</t>
  </si>
  <si>
    <t>Impuestos Provinciales (IIBB / Tasas)</t>
  </si>
  <si>
    <t>Gastos de Administración &amp; Mantenimiento</t>
  </si>
  <si>
    <t>TOTAL EGRESOS OPERATIVOS (B)</t>
  </si>
  <si>
    <t>FLUJO OPERATIVO NETO (A - B)</t>
  </si>
  <si>
    <t>C. FLUJO FINANCIERO &amp; CAPEX</t>
  </si>
  <si>
    <t>Pago de Cuotas de Préstamos Bancarios</t>
  </si>
  <si>
    <t>Inversiones en Bienes de Uso (Capex)</t>
  </si>
  <si>
    <t>Aporte de Capital / Financiación Recibida</t>
  </si>
  <si>
    <t>SALDO FINAL DISPONIBLE (1 + A - B + C)</t>
  </si>
  <si>
    <t>Saldo Mínimo de Seguridad (Objetivo)</t>
  </si>
  <si>
    <t>Superávit / (Déficit) de Cobertura</t>
  </si>
  <si>
    <t>Semáforo de Liquidez Semanal</t>
  </si>
  <si>
    <t>Evaluación</t>
  </si>
  <si>
    <t>CUADRO DE MANDO EJECUTIVO DE TESORERÍA</t>
  </si>
  <si>
    <t>Indicador Clave de Desempeño (KPI)</t>
  </si>
  <si>
    <t>Valor Proyectado</t>
  </si>
  <si>
    <t>Veredicto de Tesorería</t>
  </si>
  <si>
    <t>Total Cobranzas del Trimestre ($ ARS)</t>
  </si>
  <si>
    <t>Ingresos brutos proyectados a 13 semanas.</t>
  </si>
  <si>
    <t>Total Pagos &amp; OPEX del Trimestre ($ ARS)</t>
  </si>
  <si>
    <t>Egresos operativos consolidados del período.</t>
  </si>
  <si>
    <t>Flujo Operativo Neto Acumulado ($ ARS)</t>
  </si>
  <si>
    <t>Generación neta de fondos de la operación.</t>
  </si>
  <si>
    <t>Saldo Final de Caja en Semana 13 ($ ARS)</t>
  </si>
  <si>
    <t>Posición líquida disponible proyectada al cierre.</t>
  </si>
  <si>
    <t>Saldo Mínimo de Caja Alcanzado en el Trimestre</t>
  </si>
  <si>
    <t>Punto de máxima exigencia de liquidez.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</si>
</sst>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 &quot;#,##0"/>
    <numFmt numFmtId="165" formatCode="0.0%"/>
  </numFmts>
  <fonts count="16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F172A"/>
      <sz val="10"/>
      <name val="Segoe UI"/>
    </font>
    <font>
      <b/>
      <color rgb="FF0369A1"/>
      <sz val="10"/>
      <name val="Segoe UI"/>
    </font>
    <font>
      <b/>
      <sz val="9"/>
      <name val="Segoe UI"/>
    </font>
    <font>
      <b/>
      <color rgb="FF065F46"/>
      <sz val="10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CFDF5"/>
      </patternFill>
    </fill>
  </fills>
  <borders count="7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E293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indent="1"/>
    </xf>
    <xf numFmtId="164" fontId="13" fillId="6" borderId="4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 indent="1"/>
    </xf>
    <xf numFmtId="165" fontId="13" fillId="6" borderId="4" xfId="0" applyNumberFormat="1" applyFont="1" applyFill="1" applyBorder="1" applyAlignment="1">
      <alignment horizontal="right" vertical="center"/>
    </xf>
    <xf numFmtId="10" fontId="13" fillId="6" borderId="4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0" fillId="5" borderId="0" xfId="0" applyFill="1"/>
    <xf numFmtId="0" fontId="12" fillId="8" borderId="5" xfId="0" applyFont="1" applyFill="1" applyBorder="1" applyAlignment="1">
      <alignment horizontal="right" vertical="center"/>
    </xf>
    <xf numFmtId="164" fontId="12" fillId="8" borderId="5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14" fillId="3" borderId="6" xfId="0" applyFont="1" applyFill="1" applyBorder="1" applyAlignment="1">
      <alignment horizontal="center" vertical="center"/>
    </xf>
    <xf numFmtId="164" fontId="15" fillId="9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22" customWidth="1"/>
    <col min="4" max="4" width="45" customWidth="1"/>
  </cols>
  <sheetData>
    <row r="2" ht="28" customHeight="1" spans="2:4" x14ac:dyDescent="0.25">
      <c r="B2" s="11" t="s">
        <v>35</v>
      </c>
      <c r="C2" s="11"/>
      <c r="D2" s="11"/>
    </row>
    <row r="3" ht="24" customHeight="1" spans="2:4" x14ac:dyDescent="0.25">
      <c r="B3" s="12" t="s">
        <v>36</v>
      </c>
      <c r="C3" s="13" t="s">
        <v>37</v>
      </c>
      <c r="D3" s="12" t="s">
        <v>38</v>
      </c>
    </row>
    <row r="4" ht="22" customHeight="1" spans="2:4" x14ac:dyDescent="0.25">
      <c r="B4" s="14" t="s">
        <v>39</v>
      </c>
      <c r="C4" s="15">
        <v>15000000</v>
      </c>
      <c r="D4" s="16" t="s">
        <v>40</v>
      </c>
    </row>
    <row r="5" ht="22" customHeight="1" spans="2:4" x14ac:dyDescent="0.25">
      <c r="B5" s="14" t="s">
        <v>41</v>
      </c>
      <c r="C5" s="15">
        <v>8000000</v>
      </c>
      <c r="D5" s="16" t="s">
        <v>42</v>
      </c>
    </row>
    <row r="6" ht="22" customHeight="1" spans="2:4" x14ac:dyDescent="0.25">
      <c r="B6" s="14" t="s">
        <v>43</v>
      </c>
      <c r="C6" s="15">
        <v>25000000</v>
      </c>
      <c r="D6" s="16" t="s">
        <v>44</v>
      </c>
    </row>
    <row r="7" ht="22" customHeight="1" spans="2:4" x14ac:dyDescent="0.25">
      <c r="B7" s="14" t="s">
        <v>45</v>
      </c>
      <c r="C7" s="17">
        <v>0.48</v>
      </c>
      <c r="D7" s="16" t="s">
        <v>46</v>
      </c>
    </row>
    <row r="8" ht="22" customHeight="1" spans="2:4" x14ac:dyDescent="0.25">
      <c r="B8" s="14" t="s">
        <v>47</v>
      </c>
      <c r="C8" s="17">
        <v>0.36</v>
      </c>
      <c r="D8" s="16" t="s">
        <v>48</v>
      </c>
    </row>
    <row r="9" ht="22" customHeight="1" spans="2:4" x14ac:dyDescent="0.25">
      <c r="B9" s="14" t="s">
        <v>49</v>
      </c>
      <c r="C9" s="18">
        <v>0.006</v>
      </c>
      <c r="D9" s="16" t="s">
        <v>50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4" customWidth="1"/>
    <col min="3" max="15" width="16" customWidth="1"/>
  </cols>
  <sheetData>
    <row r="1" ht="30" customHeight="1" spans="1:15" x14ac:dyDescent="0.25">
      <c r="A1" s="11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ht="25" customHeight="1" spans="1:15" x14ac:dyDescent="0.25">
      <c r="A2" s="12" t="s">
        <v>52</v>
      </c>
      <c r="B2" s="19" t="s">
        <v>53</v>
      </c>
      <c r="C2" s="19" t="s">
        <v>54</v>
      </c>
      <c r="D2" s="19" t="s">
        <v>55</v>
      </c>
      <c r="E2" s="19" t="s">
        <v>56</v>
      </c>
      <c r="F2" s="19" t="s">
        <v>57</v>
      </c>
      <c r="G2" s="19" t="s">
        <v>58</v>
      </c>
      <c r="H2" s="19" t="s">
        <v>59</v>
      </c>
      <c r="I2" s="19" t="s">
        <v>60</v>
      </c>
      <c r="J2" s="19" t="s">
        <v>61</v>
      </c>
      <c r="K2" s="19" t="s">
        <v>62</v>
      </c>
      <c r="L2" s="19" t="s">
        <v>63</v>
      </c>
      <c r="M2" s="19" t="s">
        <v>64</v>
      </c>
      <c r="N2" s="19" t="s">
        <v>65</v>
      </c>
      <c r="O2" s="19" t="s">
        <v>66</v>
      </c>
    </row>
    <row r="3" ht="20" customHeight="1" spans="1:15" x14ac:dyDescent="0.25">
      <c r="A3" s="12" t="s">
        <v>67</v>
      </c>
      <c r="B3" s="13" t="s">
        <v>68</v>
      </c>
      <c r="C3" s="13" t="s">
        <v>69</v>
      </c>
      <c r="D3" s="13" t="s">
        <v>70</v>
      </c>
      <c r="E3" s="13" t="s">
        <v>71</v>
      </c>
      <c r="F3" s="13" t="s">
        <v>72</v>
      </c>
      <c r="G3" s="13" t="s">
        <v>73</v>
      </c>
      <c r="H3" s="13" t="s">
        <v>74</v>
      </c>
      <c r="I3" s="13" t="s">
        <v>75</v>
      </c>
      <c r="J3" s="13" t="s">
        <v>76</v>
      </c>
      <c r="K3" s="13" t="s">
        <v>77</v>
      </c>
      <c r="L3" s="13" t="s">
        <v>78</v>
      </c>
      <c r="M3" s="13" t="s">
        <v>79</v>
      </c>
      <c r="N3" s="13" t="s">
        <v>80</v>
      </c>
      <c r="O3" s="13" t="s">
        <v>81</v>
      </c>
    </row>
    <row r="4" ht="22" customHeight="1" spans="1:15" x14ac:dyDescent="0.25">
      <c r="A4" s="14" t="s">
        <v>82</v>
      </c>
      <c r="B4" s="20">
        <f>=C4</f>
      </c>
      <c r="C4" s="20">
        <f>='02_Parametros'!C4</f>
      </c>
      <c r="D4" s="20">
        <f>=C28</f>
      </c>
      <c r="E4" s="20">
        <f>=D28</f>
      </c>
      <c r="F4" s="20">
        <f>=E28</f>
      </c>
      <c r="G4" s="20">
        <f>=F28</f>
      </c>
      <c r="H4" s="20">
        <f>=G28</f>
      </c>
      <c r="I4" s="20">
        <f>=H28</f>
      </c>
      <c r="J4" s="20">
        <f>=I28</f>
      </c>
      <c r="K4" s="20">
        <f>=J28</f>
      </c>
      <c r="L4" s="20">
        <f>=K28</f>
      </c>
      <c r="M4" s="20">
        <f>=L28</f>
      </c>
      <c r="N4" s="20">
        <f>=M28</f>
      </c>
      <c r="O4" s="20">
        <f>=N28</f>
      </c>
    </row>
    <row r="5" ht="22" customHeight="1" spans="1:15" x14ac:dyDescent="0.25">
      <c r="A5" s="6" t="s">
        <v>83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ht="20" customHeight="1" spans="1:15" x14ac:dyDescent="0.25">
      <c r="A6" s="16" t="s">
        <v>84</v>
      </c>
      <c r="B6" s="20">
        <f>=SUM(C6:O6)</f>
      </c>
      <c r="C6" s="15">
        <v>4200000</v>
      </c>
      <c r="D6" s="15">
        <v>3800000</v>
      </c>
      <c r="E6" s="15">
        <v>4500000</v>
      </c>
      <c r="F6" s="15">
        <v>5100000</v>
      </c>
      <c r="G6" s="15">
        <v>4300000</v>
      </c>
      <c r="H6" s="15">
        <v>4100000</v>
      </c>
      <c r="I6" s="15">
        <v>4900000</v>
      </c>
      <c r="J6" s="15">
        <v>5300000</v>
      </c>
      <c r="K6" s="15">
        <v>4600000</v>
      </c>
      <c r="L6" s="15">
        <v>4800000</v>
      </c>
      <c r="M6" s="15">
        <v>5500000</v>
      </c>
      <c r="N6" s="15">
        <v>6200000</v>
      </c>
      <c r="O6" s="15">
        <v>6800000</v>
      </c>
    </row>
    <row r="7" ht="20" customHeight="1" spans="1:15" x14ac:dyDescent="0.25">
      <c r="A7" s="16" t="s">
        <v>85</v>
      </c>
      <c r="B7" s="20">
        <f>=SUM(C7:O7)</f>
      </c>
      <c r="C7" s="15">
        <v>8500000</v>
      </c>
      <c r="D7" s="15">
        <v>9200000</v>
      </c>
      <c r="E7" s="15">
        <v>8900000</v>
      </c>
      <c r="F7" s="15">
        <v>9400000</v>
      </c>
      <c r="G7" s="15">
        <v>8800000</v>
      </c>
      <c r="H7" s="15">
        <v>9100000</v>
      </c>
      <c r="I7" s="15">
        <v>9600000</v>
      </c>
      <c r="J7" s="15">
        <v>9800000</v>
      </c>
      <c r="K7" s="15">
        <v>9200000</v>
      </c>
      <c r="L7" s="15">
        <v>9500000</v>
      </c>
      <c r="M7" s="15">
        <v>10200000</v>
      </c>
      <c r="N7" s="15">
        <v>10800000</v>
      </c>
      <c r="O7" s="15">
        <v>11500000</v>
      </c>
    </row>
    <row r="8" ht="20" customHeight="1" spans="1:15" x14ac:dyDescent="0.25">
      <c r="A8" s="16" t="s">
        <v>86</v>
      </c>
      <c r="B8" s="20">
        <f>=SUM(C8:O8)</f>
      </c>
      <c r="C8" s="15">
        <v>2100000</v>
      </c>
      <c r="D8" s="15">
        <v>2400000</v>
      </c>
      <c r="E8" s="15">
        <v>2300000</v>
      </c>
      <c r="F8" s="15">
        <v>2800000</v>
      </c>
      <c r="G8" s="15">
        <v>2200000</v>
      </c>
      <c r="H8" s="15">
        <v>2500000</v>
      </c>
      <c r="I8" s="15">
        <v>2700000</v>
      </c>
      <c r="J8" s="15">
        <v>3100000</v>
      </c>
      <c r="K8" s="15">
        <v>2600000</v>
      </c>
      <c r="L8" s="15">
        <v>2900000</v>
      </c>
      <c r="M8" s="15">
        <v>3400000</v>
      </c>
      <c r="N8" s="15">
        <v>3900000</v>
      </c>
      <c r="O8" s="15">
        <v>4200000</v>
      </c>
    </row>
    <row r="9" ht="20" customHeight="1" spans="1:15" x14ac:dyDescent="0.25">
      <c r="A9" s="16" t="s">
        <v>87</v>
      </c>
      <c r="B9" s="20">
        <f>=SUM(C9:O9)</f>
      </c>
      <c r="C9" s="15">
        <v>0</v>
      </c>
      <c r="D9" s="15">
        <v>0</v>
      </c>
      <c r="E9" s="15">
        <v>1500000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2000000</v>
      </c>
      <c r="L9" s="15">
        <v>0</v>
      </c>
      <c r="M9" s="15">
        <v>0</v>
      </c>
      <c r="N9" s="15">
        <v>0</v>
      </c>
      <c r="O9" s="15">
        <v>0</v>
      </c>
    </row>
    <row r="10" ht="24" customHeight="1" spans="1:15" x14ac:dyDescent="0.25">
      <c r="A10" s="22" t="s">
        <v>88</v>
      </c>
      <c r="B10" s="23">
        <f>=SUM(B6:B9)</f>
      </c>
      <c r="C10" s="23">
        <f>=SUM(C6:C9)</f>
      </c>
      <c r="D10" s="23">
        <f>=SUM(D6:D9)</f>
      </c>
      <c r="E10" s="23">
        <f>=SUM(E6:E9)</f>
      </c>
      <c r="F10" s="23">
        <f>=SUM(F6:F9)</f>
      </c>
      <c r="G10" s="23">
        <f>=SUM(G6:G9)</f>
      </c>
      <c r="H10" s="23">
        <f>=SUM(H6:H9)</f>
      </c>
      <c r="I10" s="23">
        <f>=SUM(I6:I9)</f>
      </c>
      <c r="J10" s="23">
        <f>=SUM(J6:J9)</f>
      </c>
      <c r="K10" s="23">
        <f>=SUM(K6:K9)</f>
      </c>
      <c r="L10" s="23">
        <f>=SUM(L6:L9)</f>
      </c>
      <c r="M10" s="23">
        <f>=SUM(M6:M9)</f>
      </c>
      <c r="N10" s="23">
        <f>=SUM(N6:N9)</f>
      </c>
      <c r="O10" s="23">
        <f>=SUM(O6:O9)</f>
      </c>
    </row>
    <row r="11" ht="22" customHeight="1" spans="1:15" x14ac:dyDescent="0.25">
      <c r="A11" s="6" t="s">
        <v>89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ht="20" customHeight="1" spans="1:15" x14ac:dyDescent="0.25">
      <c r="A12" s="16" t="s">
        <v>90</v>
      </c>
      <c r="B12" s="20">
        <f>=SUM(C12:O12)</f>
      </c>
      <c r="C12" s="15">
        <v>6200000</v>
      </c>
      <c r="D12" s="15">
        <v>7100000</v>
      </c>
      <c r="E12" s="15">
        <v>6800000</v>
      </c>
      <c r="F12" s="15">
        <v>7500000</v>
      </c>
      <c r="G12" s="15">
        <v>6900000</v>
      </c>
      <c r="H12" s="15">
        <v>7200000</v>
      </c>
      <c r="I12" s="15">
        <v>7400000</v>
      </c>
      <c r="J12" s="15">
        <v>7800000</v>
      </c>
      <c r="K12" s="15">
        <v>7100000</v>
      </c>
      <c r="L12" s="15">
        <v>7600000</v>
      </c>
      <c r="M12" s="15">
        <v>8100000</v>
      </c>
      <c r="N12" s="15">
        <v>8500000</v>
      </c>
      <c r="O12" s="15">
        <v>8900000</v>
      </c>
    </row>
    <row r="13" ht="20" customHeight="1" spans="1:15" x14ac:dyDescent="0.25">
      <c r="A13" s="16" t="s">
        <v>91</v>
      </c>
      <c r="B13" s="20">
        <f>=SUM(C13:O13)</f>
      </c>
      <c r="C13" s="15">
        <v>850000</v>
      </c>
      <c r="D13" s="15">
        <v>920000</v>
      </c>
      <c r="E13" s="15">
        <v>880000</v>
      </c>
      <c r="F13" s="15">
        <v>950000</v>
      </c>
      <c r="G13" s="15">
        <v>900000</v>
      </c>
      <c r="H13" s="15">
        <v>940000</v>
      </c>
      <c r="I13" s="15">
        <v>980000</v>
      </c>
      <c r="J13" s="15">
        <v>1020000</v>
      </c>
      <c r="K13" s="15">
        <v>960000</v>
      </c>
      <c r="L13" s="15">
        <v>1000000</v>
      </c>
      <c r="M13" s="15">
        <v>1050000</v>
      </c>
      <c r="N13" s="15">
        <v>1100000</v>
      </c>
      <c r="O13" s="15">
        <v>1150000</v>
      </c>
    </row>
    <row r="14" ht="20" customHeight="1" spans="1:15" x14ac:dyDescent="0.25">
      <c r="A14" s="16" t="s">
        <v>92</v>
      </c>
      <c r="B14" s="20">
        <f>=SUM(C14:O14)</f>
      </c>
      <c r="C14" s="15">
        <v>0</v>
      </c>
      <c r="D14" s="15">
        <v>0</v>
      </c>
      <c r="E14" s="15">
        <v>0</v>
      </c>
      <c r="F14" s="15">
        <v>2400000</v>
      </c>
      <c r="G14" s="15">
        <v>0</v>
      </c>
      <c r="H14" s="15">
        <v>0</v>
      </c>
      <c r="I14" s="15">
        <v>0</v>
      </c>
      <c r="J14" s="15">
        <v>2400000</v>
      </c>
      <c r="K14" s="15">
        <v>0</v>
      </c>
      <c r="L14" s="15">
        <v>0</v>
      </c>
      <c r="M14" s="15">
        <v>0</v>
      </c>
      <c r="N14" s="15">
        <v>2500000</v>
      </c>
      <c r="O14" s="15">
        <v>0</v>
      </c>
    </row>
    <row r="15" ht="20" customHeight="1" spans="1:15" x14ac:dyDescent="0.25">
      <c r="A15" s="16" t="s">
        <v>93</v>
      </c>
      <c r="B15" s="20">
        <f>=SUM(C15:O15)</f>
      </c>
      <c r="C15" s="15">
        <v>0</v>
      </c>
      <c r="D15" s="15">
        <v>6500000</v>
      </c>
      <c r="E15" s="15">
        <v>0</v>
      </c>
      <c r="F15" s="15">
        <v>0</v>
      </c>
      <c r="G15" s="15">
        <v>0</v>
      </c>
      <c r="H15" s="15">
        <v>6800000</v>
      </c>
      <c r="I15" s="15">
        <v>0</v>
      </c>
      <c r="J15" s="15">
        <v>0</v>
      </c>
      <c r="K15" s="15">
        <v>0</v>
      </c>
      <c r="L15" s="15">
        <v>7100000</v>
      </c>
      <c r="M15" s="15">
        <v>0</v>
      </c>
      <c r="N15" s="15">
        <v>12000000</v>
      </c>
      <c r="O15" s="15">
        <v>0</v>
      </c>
    </row>
    <row r="16" ht="20" customHeight="1" spans="1:15" x14ac:dyDescent="0.25">
      <c r="A16" s="16" t="s">
        <v>94</v>
      </c>
      <c r="B16" s="20">
        <f>=SUM(C16:O16)</f>
      </c>
      <c r="C16" s="15">
        <v>0</v>
      </c>
      <c r="D16" s="15">
        <v>2800000</v>
      </c>
      <c r="E16" s="15">
        <v>0</v>
      </c>
      <c r="F16" s="15">
        <v>0</v>
      </c>
      <c r="G16" s="15">
        <v>0</v>
      </c>
      <c r="H16" s="15">
        <v>2900000</v>
      </c>
      <c r="I16" s="15">
        <v>0</v>
      </c>
      <c r="J16" s="15">
        <v>0</v>
      </c>
      <c r="K16" s="15">
        <v>0</v>
      </c>
      <c r="L16" s="15">
        <v>3100000</v>
      </c>
      <c r="M16" s="15">
        <v>0</v>
      </c>
      <c r="N16" s="15">
        <v>0</v>
      </c>
      <c r="O16" s="15">
        <v>5200000</v>
      </c>
    </row>
    <row r="17" ht="20" customHeight="1" spans="1:15" x14ac:dyDescent="0.25">
      <c r="A17" s="16" t="s">
        <v>95</v>
      </c>
      <c r="B17" s="20">
        <f>=SUM(C17:O17)</f>
      </c>
      <c r="C17" s="15">
        <v>3200000</v>
      </c>
      <c r="D17" s="15">
        <v>0</v>
      </c>
      <c r="E17" s="15">
        <v>0</v>
      </c>
      <c r="F17" s="15">
        <v>0</v>
      </c>
      <c r="G17" s="15">
        <v>3400000</v>
      </c>
      <c r="H17" s="15">
        <v>0</v>
      </c>
      <c r="I17" s="15">
        <v>0</v>
      </c>
      <c r="J17" s="15">
        <v>0</v>
      </c>
      <c r="K17" s="15">
        <v>3600000</v>
      </c>
      <c r="L17" s="15">
        <v>0</v>
      </c>
      <c r="M17" s="15">
        <v>0</v>
      </c>
      <c r="N17" s="15">
        <v>0</v>
      </c>
      <c r="O17" s="15">
        <v>4100000</v>
      </c>
    </row>
    <row r="18" ht="20" customHeight="1" spans="1:15" x14ac:dyDescent="0.25">
      <c r="A18" s="16" t="s">
        <v>96</v>
      </c>
      <c r="B18" s="20">
        <f>=SUM(C18:O18)</f>
      </c>
      <c r="C18" s="15">
        <v>650000</v>
      </c>
      <c r="D18" s="15">
        <v>0</v>
      </c>
      <c r="E18" s="15">
        <v>0</v>
      </c>
      <c r="F18" s="15">
        <v>0</v>
      </c>
      <c r="G18" s="15">
        <v>680000</v>
      </c>
      <c r="H18" s="15">
        <v>0</v>
      </c>
      <c r="I18" s="15">
        <v>0</v>
      </c>
      <c r="J18" s="15">
        <v>0</v>
      </c>
      <c r="K18" s="15">
        <v>710000</v>
      </c>
      <c r="L18" s="15">
        <v>0</v>
      </c>
      <c r="M18" s="15">
        <v>0</v>
      </c>
      <c r="N18" s="15">
        <v>0</v>
      </c>
      <c r="O18" s="15">
        <v>780000</v>
      </c>
    </row>
    <row r="19" ht="20" customHeight="1" spans="1:15" x14ac:dyDescent="0.25">
      <c r="A19" s="16" t="s">
        <v>97</v>
      </c>
      <c r="B19" s="20">
        <f>=SUM(C19:O19)</f>
      </c>
      <c r="C19" s="15">
        <v>750000</v>
      </c>
      <c r="D19" s="15">
        <v>800000</v>
      </c>
      <c r="E19" s="15">
        <v>780000</v>
      </c>
      <c r="F19" s="15">
        <v>850000</v>
      </c>
      <c r="G19" s="15">
        <v>820000</v>
      </c>
      <c r="H19" s="15">
        <v>860000</v>
      </c>
      <c r="I19" s="15">
        <v>890000</v>
      </c>
      <c r="J19" s="15">
        <v>920000</v>
      </c>
      <c r="K19" s="15">
        <v>880000</v>
      </c>
      <c r="L19" s="15">
        <v>910000</v>
      </c>
      <c r="M19" s="15">
        <v>950000</v>
      </c>
      <c r="N19" s="15">
        <v>980000</v>
      </c>
      <c r="O19" s="15">
        <v>1050000</v>
      </c>
    </row>
    <row r="20" ht="24" customHeight="1" spans="1:15" x14ac:dyDescent="0.25">
      <c r="A20" s="22" t="s">
        <v>98</v>
      </c>
      <c r="B20" s="23">
        <f>=SUM(B12:B19)</f>
      </c>
      <c r="C20" s="23">
        <f>=SUM(C12:C19)</f>
      </c>
      <c r="D20" s="23">
        <f>=SUM(D12:D19)</f>
      </c>
      <c r="E20" s="23">
        <f>=SUM(E12:E19)</f>
      </c>
      <c r="F20" s="23">
        <f>=SUM(F12:F19)</f>
      </c>
      <c r="G20" s="23">
        <f>=SUM(G12:G19)</f>
      </c>
      <c r="H20" s="23">
        <f>=SUM(H12:H19)</f>
      </c>
      <c r="I20" s="23">
        <f>=SUM(I12:I19)</f>
      </c>
      <c r="J20" s="23">
        <f>=SUM(J12:J19)</f>
      </c>
      <c r="K20" s="23">
        <f>=SUM(K12:K19)</f>
      </c>
      <c r="L20" s="23">
        <f>=SUM(L12:L19)</f>
      </c>
      <c r="M20" s="23">
        <f>=SUM(M12:M19)</f>
      </c>
      <c r="N20" s="23">
        <f>=SUM(N12:N19)</f>
      </c>
      <c r="O20" s="23">
        <f>=SUM(O12:O19)</f>
      </c>
    </row>
    <row r="21" ht="24" customHeight="1" spans="1:15" x14ac:dyDescent="0.25">
      <c r="A21" s="6" t="s">
        <v>99</v>
      </c>
      <c r="B21" s="24">
        <f>=B10-B20</f>
      </c>
      <c r="C21" s="25">
        <f>=C10-C20</f>
      </c>
      <c r="D21" s="25">
        <f>=D10-D20</f>
      </c>
      <c r="E21" s="25">
        <f>=E10-E20</f>
      </c>
      <c r="F21" s="25">
        <f>=F10-F20</f>
      </c>
      <c r="G21" s="25">
        <f>=G10-G20</f>
      </c>
      <c r="H21" s="25">
        <f>=H10-H20</f>
      </c>
      <c r="I21" s="25">
        <f>=I10-I20</f>
      </c>
      <c r="J21" s="25">
        <f>=J10-J20</f>
      </c>
      <c r="K21" s="25">
        <f>=K10-K20</f>
      </c>
      <c r="L21" s="25">
        <f>=L10-L20</f>
      </c>
      <c r="M21" s="25">
        <f>=M10-M20</f>
      </c>
      <c r="N21" s="25">
        <f>=N10-N20</f>
      </c>
      <c r="O21" s="25">
        <f>=O10-O20</f>
      </c>
    </row>
    <row r="22" ht="22" customHeight="1" spans="1:15" x14ac:dyDescent="0.25">
      <c r="A22" s="6" t="s">
        <v>100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ht="20" customHeight="1" spans="1:15" x14ac:dyDescent="0.25">
      <c r="A23" s="16" t="s">
        <v>101</v>
      </c>
      <c r="B23" s="20">
        <f>=SUM(C23:O23)</f>
      </c>
      <c r="C23" s="15">
        <v>1200000</v>
      </c>
      <c r="D23" s="15">
        <v>0</v>
      </c>
      <c r="E23" s="15">
        <v>0</v>
      </c>
      <c r="F23" s="15">
        <v>0</v>
      </c>
      <c r="G23" s="15">
        <v>1200000</v>
      </c>
      <c r="H23" s="15">
        <v>0</v>
      </c>
      <c r="I23" s="15">
        <v>0</v>
      </c>
      <c r="J23" s="15">
        <v>0</v>
      </c>
      <c r="K23" s="15">
        <v>1200000</v>
      </c>
      <c r="L23" s="15">
        <v>0</v>
      </c>
      <c r="M23" s="15">
        <v>0</v>
      </c>
      <c r="N23" s="15">
        <v>0</v>
      </c>
      <c r="O23" s="15">
        <v>1200000</v>
      </c>
    </row>
    <row r="24" ht="20" customHeight="1" spans="1:15" x14ac:dyDescent="0.25">
      <c r="A24" s="16" t="s">
        <v>102</v>
      </c>
      <c r="B24" s="20">
        <f>=SUM(C24:O24)</f>
      </c>
      <c r="C24" s="15">
        <v>0</v>
      </c>
      <c r="D24" s="15">
        <v>0</v>
      </c>
      <c r="E24" s="15">
        <v>2500000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3000000</v>
      </c>
      <c r="M24" s="15">
        <v>0</v>
      </c>
      <c r="N24" s="15">
        <v>0</v>
      </c>
      <c r="O24" s="15">
        <v>0</v>
      </c>
    </row>
    <row r="25" ht="20" customHeight="1" spans="1:15" x14ac:dyDescent="0.25">
      <c r="A25" s="16" t="s">
        <v>103</v>
      </c>
      <c r="B25" s="20">
        <f>=SUM(C25:O25)</f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</row>
    <row r="26" ht="26" customHeight="1" spans="1:15" x14ac:dyDescent="0.25">
      <c r="A26" s="22" t="s">
        <v>104</v>
      </c>
      <c r="B26" s="23">
        <f>=O26</f>
      </c>
      <c r="C26" s="23">
        <f>=C4+C21-SUM(C23:C24)+C25</f>
      </c>
      <c r="D26" s="23">
        <f>=D4+D21-SUM(D23:D24)+D25</f>
      </c>
      <c r="E26" s="23">
        <f>=E4+E21-SUM(E23:E24)+E25</f>
      </c>
      <c r="F26" s="23">
        <f>=F4+F21-SUM(F23:F24)+F25</f>
      </c>
      <c r="G26" s="23">
        <f>=G4+G21-SUM(G23:G24)+G25</f>
      </c>
      <c r="H26" s="23">
        <f>=H4+H21-SUM(H23:H24)+H25</f>
      </c>
      <c r="I26" s="23">
        <f>=I4+I21-SUM(I23:I24)+I25</f>
      </c>
      <c r="J26" s="23">
        <f>=J4+J21-SUM(J23:J24)+J25</f>
      </c>
      <c r="K26" s="23">
        <f>=K4+K21-SUM(K23:K24)+K25</f>
      </c>
      <c r="L26" s="23">
        <f>=L4+L21-SUM(L23:L24)+L25</f>
      </c>
      <c r="M26" s="23">
        <f>=M4+M21-SUM(M23:M24)+M25</f>
      </c>
      <c r="N26" s="23">
        <f>=N4+N21-SUM(N23:N24)+N25</f>
      </c>
      <c r="O26" s="23">
        <f>=O4+O21-SUM(O23:O24)+O25</f>
      </c>
    </row>
    <row r="27" ht="22" customHeight="1" spans="1:15" x14ac:dyDescent="0.25">
      <c r="A27" s="14" t="s">
        <v>105</v>
      </c>
      <c r="B27" s="20">
        <f>='02_Parametros'!C5</f>
      </c>
      <c r="C27" s="20">
        <f>='02_Parametros'!C5</f>
      </c>
      <c r="D27" s="20">
        <f>='02_Parametros'!C5</f>
      </c>
      <c r="E27" s="20">
        <f>='02_Parametros'!C5</f>
      </c>
      <c r="F27" s="20">
        <f>='02_Parametros'!C5</f>
      </c>
      <c r="G27" s="20">
        <f>='02_Parametros'!C5</f>
      </c>
      <c r="H27" s="20">
        <f>='02_Parametros'!C5</f>
      </c>
      <c r="I27" s="20">
        <f>='02_Parametros'!C5</f>
      </c>
      <c r="J27" s="20">
        <f>='02_Parametros'!C5</f>
      </c>
      <c r="K27" s="20">
        <f>='02_Parametros'!C5</f>
      </c>
      <c r="L27" s="20">
        <f>='02_Parametros'!C5</f>
      </c>
      <c r="M27" s="20">
        <f>='02_Parametros'!C5</f>
      </c>
      <c r="N27" s="20">
        <f>='02_Parametros'!C5</f>
      </c>
      <c r="O27" s="20">
        <f>='02_Parametros'!C5</f>
      </c>
    </row>
    <row r="28" ht="22" customHeight="1" spans="1:15" x14ac:dyDescent="0.25">
      <c r="A28" s="14" t="s">
        <v>106</v>
      </c>
      <c r="B28" s="20">
        <f>=B26-B27</f>
      </c>
      <c r="C28" s="20">
        <f>=C26-C27</f>
      </c>
      <c r="D28" s="20">
        <f>=D26-D27</f>
      </c>
      <c r="E28" s="20">
        <f>=E26-E27</f>
      </c>
      <c r="F28" s="20">
        <f>=F26-F27</f>
      </c>
      <c r="G28" s="20">
        <f>=G26-G27</f>
      </c>
      <c r="H28" s="20">
        <f>=H26-H27</f>
      </c>
      <c r="I28" s="20">
        <f>=I26-I27</f>
      </c>
      <c r="J28" s="20">
        <f>=J26-J27</f>
      </c>
      <c r="K28" s="20">
        <f>=K26-K27</f>
      </c>
      <c r="L28" s="20">
        <f>=L26-L27</f>
      </c>
      <c r="M28" s="20">
        <f>=M26-M27</f>
      </c>
      <c r="N28" s="20">
        <f>=N26-N27</f>
      </c>
      <c r="O28" s="20">
        <f>=O26-O27</f>
      </c>
    </row>
    <row r="29" ht="24" customHeight="1" spans="1:15" x14ac:dyDescent="0.25">
      <c r="A29" s="14" t="s">
        <v>107</v>
      </c>
      <c r="B29" s="26" t="s">
        <v>108</v>
      </c>
      <c r="C29" s="27">
        <f>IF(C28&gt;=0,"✅ Cubierto","⚠️ Descalce")</f>
      </c>
      <c r="D29" s="27">
        <f>IF(D28&gt;=0,"✅ Cubierto","⚠️ Descalce")</f>
      </c>
      <c r="E29" s="27">
        <f>IF(E28&gt;=0,"✅ Cubierto","⚠️ Descalce")</f>
      </c>
      <c r="F29" s="27">
        <f>IF(F28&gt;=0,"✅ Cubierto","⚠️ Descalce")</f>
      </c>
      <c r="G29" s="27">
        <f>IF(G28&gt;=0,"✅ Cubierto","⚠️ Descalce")</f>
      </c>
      <c r="H29" s="27">
        <f>IF(H28&gt;=0,"✅ Cubierto","⚠️ Descalce")</f>
      </c>
      <c r="I29" s="27">
        <f>IF(I28&gt;=0,"✅ Cubierto","⚠️ Descalce")</f>
      </c>
      <c r="J29" s="27">
        <f>IF(J28&gt;=0,"✅ Cubierto","⚠️ Descalce")</f>
      </c>
      <c r="K29" s="27">
        <f>IF(K28&gt;=0,"✅ Cubierto","⚠️ Descalce")</f>
      </c>
      <c r="L29" s="27">
        <f>IF(L28&gt;=0,"✅ Cubierto","⚠️ Descalce")</f>
      </c>
      <c r="M29" s="27">
        <f>IF(M28&gt;=0,"✅ Cubierto","⚠️ Descalce")</f>
      </c>
      <c r="N29" s="27">
        <f>IF(N28&gt;=0,"✅ Cubierto","⚠️ Descalce")</f>
      </c>
      <c r="O29" s="27">
        <f>IF(O28&gt;=0,"✅ Cubierto","⚠️ Descalce")</f>
      </c>
    </row>
  </sheetData>
  <mergeCells count="1">
    <mergeCell ref="A1:O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3" width="22" customWidth="1"/>
    <col min="4" max="4" width="40" customWidth="1"/>
  </cols>
  <sheetData>
    <row r="2" ht="30" customHeight="1" spans="2:4" x14ac:dyDescent="0.25">
      <c r="B2" s="11" t="s">
        <v>109</v>
      </c>
      <c r="C2" s="11"/>
      <c r="D2" s="11"/>
    </row>
    <row r="3" ht="24" customHeight="1" spans="2:4" x14ac:dyDescent="0.25">
      <c r="B3" s="12" t="s">
        <v>110</v>
      </c>
      <c r="C3" s="13" t="s">
        <v>111</v>
      </c>
      <c r="D3" s="12" t="s">
        <v>112</v>
      </c>
    </row>
    <row r="4" ht="24" customHeight="1" spans="2:4" x14ac:dyDescent="0.25">
      <c r="B4" s="14" t="s">
        <v>113</v>
      </c>
      <c r="C4" s="28">
        <f>=03_CashFlow13W!B10</f>
      </c>
      <c r="D4" s="16" t="s">
        <v>114</v>
      </c>
    </row>
    <row r="5" ht="24" customHeight="1" spans="2:4" x14ac:dyDescent="0.25">
      <c r="B5" s="14" t="s">
        <v>115</v>
      </c>
      <c r="C5" s="28">
        <f>=03_CashFlow13W!B20</f>
      </c>
      <c r="D5" s="16" t="s">
        <v>116</v>
      </c>
    </row>
    <row r="6" ht="24" customHeight="1" spans="2:4" x14ac:dyDescent="0.25">
      <c r="B6" s="14" t="s">
        <v>117</v>
      </c>
      <c r="C6" s="28">
        <f>=03_CashFlow13W!B21</f>
      </c>
      <c r="D6" s="16" t="s">
        <v>118</v>
      </c>
    </row>
    <row r="7" ht="24" customHeight="1" spans="2:4" x14ac:dyDescent="0.25">
      <c r="B7" s="14" t="s">
        <v>119</v>
      </c>
      <c r="C7" s="28">
        <f>=03_CashFlow13W!O25</f>
      </c>
      <c r="D7" s="16" t="s">
        <v>120</v>
      </c>
    </row>
    <row r="8" ht="24" customHeight="1" spans="2:4" x14ac:dyDescent="0.25">
      <c r="B8" s="14" t="s">
        <v>121</v>
      </c>
      <c r="C8" s="28">
        <f>=MIN(03_CashFlow13W!C25:O25)</f>
      </c>
      <c r="D8" s="16" t="s">
        <v>122</v>
      </c>
    </row>
  </sheetData>
  <mergeCells count="1">
    <mergeCell ref="B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01_Portada &amp; Guía</vt:lpstr>
      <vt:lpstr>02_Parametros</vt:lpstr>
      <vt:lpstr>03_CashFlow13W</vt:lpstr>
      <vt:lpstr>04_Dashboard_KPIs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